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osé Ferrer\Documents\"/>
    </mc:Choice>
  </mc:AlternateContent>
  <xr:revisionPtr revIDLastSave="0" documentId="13_ncr:1_{4054CA0E-A77E-48C1-ADC1-8BD0B0C1012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Cálculo ROI" sheetId="1" r:id="rId1"/>
    <sheet name="Auxiliar precios" sheetId="2" state="hidden" r:id="rId2"/>
  </sheets>
  <definedNames>
    <definedName name="Coste_desarrollo_robots">'Cálculo ROI'!$N$13</definedName>
    <definedName name="Coste_recurrente_anual__RPA">'Cálculo ROI'!$G$21</definedName>
    <definedName name="Tarifa_hora">'Auxiliar precios'!$G$9</definedName>
    <definedName name="Tiempo_robot">'Auxiliar precios'!$G$11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2" i="1" l="1"/>
  <c r="H13" i="1" s="1"/>
  <c r="H10" i="1"/>
  <c r="H9" i="1"/>
  <c r="M12" i="1" l="1"/>
  <c r="L12" i="1"/>
  <c r="K12" i="1"/>
  <c r="J12" i="1"/>
  <c r="I12" i="1"/>
  <c r="G12" i="1"/>
  <c r="F12" i="1"/>
  <c r="E12" i="1"/>
  <c r="D12" i="1"/>
  <c r="M9" i="1"/>
  <c r="L9" i="1"/>
  <c r="K9" i="1"/>
  <c r="J9" i="1"/>
  <c r="I9" i="1"/>
  <c r="G9" i="1"/>
  <c r="F9" i="1"/>
  <c r="E9" i="1"/>
  <c r="G5" i="2" l="1"/>
  <c r="N6" i="1" l="1"/>
  <c r="M13" i="1"/>
  <c r="L13" i="1"/>
  <c r="K13" i="1"/>
  <c r="J13" i="1"/>
  <c r="I13" i="1"/>
  <c r="G13" i="1"/>
  <c r="F13" i="1"/>
  <c r="E13" i="1"/>
  <c r="D13" i="1"/>
  <c r="D9" i="1"/>
  <c r="M10" i="1"/>
  <c r="L10" i="1"/>
  <c r="K10" i="1"/>
  <c r="J10" i="1"/>
  <c r="I10" i="1"/>
  <c r="G10" i="1"/>
  <c r="F10" i="1"/>
  <c r="E10" i="1"/>
  <c r="D10" i="1"/>
  <c r="N10" i="1" l="1"/>
  <c r="D25" i="1" s="1"/>
  <c r="N12" i="1"/>
  <c r="N13" i="1"/>
  <c r="N9" i="1"/>
  <c r="G17" i="1" s="1"/>
  <c r="E25" i="1" l="1"/>
  <c r="F25" i="1" s="1"/>
  <c r="G25" i="1" s="1"/>
  <c r="H25" i="1" s="1"/>
  <c r="D30" i="1"/>
  <c r="F20" i="1"/>
  <c r="G21" i="1"/>
  <c r="E30" i="1" l="1"/>
  <c r="F30" i="1" s="1"/>
  <c r="G30" i="1" s="1"/>
  <c r="H30" i="1" s="1"/>
  <c r="G26" i="1"/>
  <c r="D31" i="1"/>
  <c r="D32" i="1" s="1"/>
  <c r="H26" i="1"/>
  <c r="E26" i="1"/>
  <c r="D26" i="1"/>
  <c r="F26" i="1"/>
  <c r="E31" i="1" l="1"/>
  <c r="F31" i="1" l="1"/>
  <c r="E32" i="1"/>
  <c r="G31" i="1" l="1"/>
  <c r="F32" i="1"/>
  <c r="H31" i="1" l="1"/>
  <c r="H32" i="1" s="1"/>
  <c r="G32" i="1"/>
</calcChain>
</file>

<file path=xl/sharedStrings.xml><?xml version="1.0" encoding="utf-8"?>
<sst xmlns="http://schemas.openxmlformats.org/spreadsheetml/2006/main" count="69" uniqueCount="53">
  <si>
    <t>Muy Bajo</t>
  </si>
  <si>
    <t>Bajo</t>
  </si>
  <si>
    <t>Medio</t>
  </si>
  <si>
    <t>Complejo</t>
  </si>
  <si>
    <t>Grado de dificultad</t>
  </si>
  <si>
    <t>Horas</t>
  </si>
  <si>
    <t>Nº de Fte's</t>
  </si>
  <si>
    <t>% tiempo dedicado a la tarea</t>
  </si>
  <si>
    <t>Nivel de complejidad</t>
  </si>
  <si>
    <t>Salario medio anual</t>
  </si>
  <si>
    <t>Coste
actual</t>
  </si>
  <si>
    <t>Horas desarrollo</t>
  </si>
  <si>
    <t>Coste desarrollo</t>
  </si>
  <si>
    <t>Hora desarrollo</t>
  </si>
  <si>
    <t>Totales</t>
  </si>
  <si>
    <t>Costes desarrollo</t>
  </si>
  <si>
    <t>Costes Licencias</t>
  </si>
  <si>
    <t>Coste unit.</t>
  </si>
  <si>
    <t>Tarifa</t>
  </si>
  <si>
    <t>Modalidad instalación</t>
  </si>
  <si>
    <t>Nº nodos (robots)</t>
  </si>
  <si>
    <t>On premise</t>
  </si>
  <si>
    <t>Nodo</t>
  </si>
  <si>
    <t>Consola</t>
  </si>
  <si>
    <t>Tiempo robot vs. Tiempo manual</t>
  </si>
  <si>
    <t>Capacidad diaria disponible (h/día)</t>
  </si>
  <si>
    <t>Año 1</t>
  </si>
  <si>
    <t>Año 3</t>
  </si>
  <si>
    <t>Año 2</t>
  </si>
  <si>
    <t>Año 4</t>
  </si>
  <si>
    <t>Año 5</t>
  </si>
  <si>
    <t>Escenario RPA</t>
  </si>
  <si>
    <t>Escenario actual</t>
  </si>
  <si>
    <t>Consola Cloud</t>
  </si>
  <si>
    <t>Nodo Cloud</t>
  </si>
  <si>
    <t>Consola On premise</t>
  </si>
  <si>
    <t>Nodo On premise</t>
  </si>
  <si>
    <t>Coste recurrente anual (RPA)</t>
  </si>
  <si>
    <t>Fecha Incorporación RPA</t>
  </si>
  <si>
    <t>Costes Totales/año</t>
  </si>
  <si>
    <t>Coste acumulado</t>
  </si>
  <si>
    <t>Coste empresa anual</t>
  </si>
  <si>
    <t>% Ahorro</t>
  </si>
  <si>
    <t>Cálculo ROI implantación RPA</t>
  </si>
  <si>
    <t>Horas diarias dedicadas</t>
  </si>
  <si>
    <t>Recomendados</t>
  </si>
  <si>
    <t>Implantados</t>
  </si>
  <si>
    <t>Proceso 1</t>
  </si>
  <si>
    <t>Proceso 2</t>
  </si>
  <si>
    <t>Proceso 3</t>
  </si>
  <si>
    <t>Proceso 4</t>
  </si>
  <si>
    <t>Procesos Automatizables</t>
  </si>
  <si>
    <t>Proceso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</si>
</sst>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.00\ &quot;€&quot;"/>
    <numFmt numFmtId="166" formatCode="#,##0\ &quot;€&quot;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62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0" xfId="0" applyAlignment="1">
      <alignment horizontal="center"/>
    </xf>
    <xf numFmtId="0" fontId="0" fillId="0" borderId="5" xfId="0" applyBorder="1"/>
    <xf numFmtId="0" fontId="0" fillId="0" borderId="1" xfId="0" applyBorder="1" applyAlignment="1">
      <alignment horizontal="right" vertical="center"/>
    </xf>
    <xf numFmtId="0" fontId="1" fillId="2" borderId="4" xfId="0" applyFont="1" applyFill="1" applyBorder="1" applyAlignment="1">
      <alignment horizontal="center" vertical="center"/>
    </xf>
    <xf numFmtId="0" fontId="1" fillId="0" borderId="3" xfId="0" applyFont="1" applyBorder="1"/>
    <xf numFmtId="0" fontId="0" fillId="3" borderId="5" xfId="0" applyFill="1" applyBorder="1"/>
    <xf numFmtId="0" fontId="0" fillId="0" borderId="3" xfId="0" applyBorder="1" applyProtection="1">
      <protection locked="0"/>
    </xf>
    <xf numFmtId="3" fontId="0" fillId="0" borderId="5" xfId="0" applyNumberFormat="1" applyBorder="1" applyProtection="1">
      <protection locked="0"/>
    </xf>
    <xf numFmtId="164" fontId="0" fillId="0" borderId="5" xfId="0" applyNumberFormat="1" applyBorder="1" applyProtection="1">
      <protection locked="0"/>
    </xf>
    <xf numFmtId="164" fontId="0" fillId="0" borderId="3" xfId="0" applyNumberFormat="1" applyBorder="1" applyAlignment="1" applyProtection="1">
      <alignment horizontal="center"/>
      <protection locked="0"/>
    </xf>
    <xf numFmtId="166" fontId="0" fillId="0" borderId="3" xfId="0" applyNumberFormat="1" applyBorder="1"/>
    <xf numFmtId="166" fontId="0" fillId="0" borderId="5" xfId="0" applyNumberFormat="1" applyBorder="1"/>
    <xf numFmtId="166" fontId="0" fillId="0" borderId="2" xfId="0" applyNumberFormat="1" applyBorder="1"/>
    <xf numFmtId="0" fontId="0" fillId="0" borderId="4" xfId="0" applyBorder="1"/>
    <xf numFmtId="165" fontId="0" fillId="0" borderId="4" xfId="0" applyNumberFormat="1" applyBorder="1"/>
    <xf numFmtId="0" fontId="1" fillId="4" borderId="4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0" fillId="0" borderId="2" xfId="0" applyBorder="1" applyProtection="1">
      <protection locked="0"/>
    </xf>
    <xf numFmtId="0" fontId="0" fillId="5" borderId="5" xfId="0" applyFill="1" applyBorder="1"/>
    <xf numFmtId="0" fontId="1" fillId="5" borderId="5" xfId="0" applyFont="1" applyFill="1" applyBorder="1"/>
    <xf numFmtId="165" fontId="0" fillId="5" borderId="2" xfId="0" applyNumberFormat="1" applyFill="1" applyBorder="1"/>
    <xf numFmtId="165" fontId="1" fillId="5" borderId="2" xfId="0" applyNumberFormat="1" applyFont="1" applyFill="1" applyBorder="1"/>
    <xf numFmtId="0" fontId="0" fillId="5" borderId="3" xfId="0" applyFill="1" applyBorder="1"/>
    <xf numFmtId="0" fontId="0" fillId="5" borderId="2" xfId="0" applyFill="1" applyBorder="1"/>
    <xf numFmtId="0" fontId="0" fillId="5" borderId="4" xfId="0" applyFill="1" applyBorder="1"/>
    <xf numFmtId="0" fontId="0" fillId="0" borderId="4" xfId="0" applyBorder="1" applyProtection="1">
      <protection locked="0"/>
    </xf>
    <xf numFmtId="164" fontId="0" fillId="0" borderId="4" xfId="1" applyNumberFormat="1" applyFont="1" applyBorder="1"/>
    <xf numFmtId="0" fontId="0" fillId="0" borderId="9" xfId="0" applyBorder="1"/>
    <xf numFmtId="0" fontId="0" fillId="0" borderId="10" xfId="0" applyBorder="1"/>
    <xf numFmtId="0" fontId="0" fillId="0" borderId="1" xfId="0" applyBorder="1"/>
    <xf numFmtId="166" fontId="0" fillId="5" borderId="4" xfId="0" applyNumberFormat="1" applyFill="1" applyBorder="1"/>
    <xf numFmtId="0" fontId="1" fillId="2" borderId="4" xfId="0" applyFont="1" applyFill="1" applyBorder="1"/>
    <xf numFmtId="0" fontId="0" fillId="0" borderId="2" xfId="0" applyFill="1" applyBorder="1"/>
    <xf numFmtId="165" fontId="0" fillId="5" borderId="5" xfId="0" applyNumberFormat="1" applyFill="1" applyBorder="1"/>
    <xf numFmtId="165" fontId="1" fillId="5" borderId="5" xfId="0" applyNumberFormat="1" applyFont="1" applyFill="1" applyBorder="1"/>
    <xf numFmtId="0" fontId="0" fillId="0" borderId="2" xfId="0" applyBorder="1" applyAlignment="1" applyProtection="1">
      <alignment horizontal="center"/>
      <protection locked="0"/>
    </xf>
    <xf numFmtId="0" fontId="1" fillId="2" borderId="11" xfId="0" applyFont="1" applyFill="1" applyBorder="1"/>
    <xf numFmtId="165" fontId="0" fillId="0" borderId="11" xfId="0" applyNumberFormat="1" applyBorder="1"/>
    <xf numFmtId="0" fontId="1" fillId="2" borderId="12" xfId="0" applyFont="1" applyFill="1" applyBorder="1"/>
    <xf numFmtId="165" fontId="0" fillId="0" borderId="12" xfId="0" applyNumberFormat="1" applyBorder="1"/>
    <xf numFmtId="0" fontId="3" fillId="0" borderId="0" xfId="0" applyFont="1" applyAlignment="1">
      <alignment horizontal="left" indent="5"/>
    </xf>
    <xf numFmtId="0" fontId="1" fillId="2" borderId="4" xfId="0" applyFont="1" applyFill="1" applyBorder="1" applyAlignment="1">
      <alignment horizontal="center"/>
    </xf>
    <xf numFmtId="10" fontId="0" fillId="0" borderId="12" xfId="1" applyNumberFormat="1" applyFont="1" applyBorder="1"/>
    <xf numFmtId="165" fontId="0" fillId="0" borderId="0" xfId="0" applyNumberFormat="1"/>
    <xf numFmtId="0" fontId="1" fillId="4" borderId="6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4" borderId="3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b="1"/>
              <a:t>Cálculo</a:t>
            </a:r>
            <a:r>
              <a:rPr lang="es-ES" b="1" baseline="0"/>
              <a:t> ROI</a:t>
            </a:r>
            <a:endParaRPr lang="es-E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'Cálculo ROI'!$C$30</c:f>
              <c:strCache>
                <c:ptCount val="1"/>
                <c:pt idx="0">
                  <c:v>Escenario actual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'Cálculo ROI'!$D$28:$H$29</c:f>
              <c:multiLvlStrCache>
                <c:ptCount val="5"/>
                <c:lvl>
                  <c:pt idx="0">
                    <c:v>Año 1</c:v>
                  </c:pt>
                  <c:pt idx="1">
                    <c:v>Año 2</c:v>
                  </c:pt>
                  <c:pt idx="2">
                    <c:v>Año 3</c:v>
                  </c:pt>
                  <c:pt idx="3">
                    <c:v>Año 4</c:v>
                  </c:pt>
                  <c:pt idx="4">
                    <c:v>Año 5</c:v>
                  </c:pt>
                </c:lvl>
                <c:lvl>
                  <c:pt idx="0">
                    <c:v>Coste acumulado</c:v>
                  </c:pt>
                </c:lvl>
              </c:multiLvlStrCache>
            </c:multiLvlStrRef>
          </c:cat>
          <c:val>
            <c:numRef>
              <c:f>'Cálculo ROI'!$D$30:$H$30</c:f>
              <c:numCache>
                <c:formatCode>#,##0.00\ "€"</c:formatCode>
                <c:ptCount val="5"/>
                <c:pt idx="0">
                  <c:v>14192</c:v>
                </c:pt>
                <c:pt idx="1">
                  <c:v>28384</c:v>
                </c:pt>
                <c:pt idx="2">
                  <c:v>42576</c:v>
                </c:pt>
                <c:pt idx="3">
                  <c:v>56768</c:v>
                </c:pt>
                <c:pt idx="4">
                  <c:v>70960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74-4E3C-A9B1-1D702B153E32}"/>
            </c:ext>
          </c:extLst>
        </c:ser>
        <c:ser>
          <c:idx val="1"/>
          <c:order val="1"/>
          <c:tx>
            <c:strRef>
              <c:f>'Cálculo ROI'!$C$31</c:f>
              <c:strCache>
                <c:ptCount val="1"/>
                <c:pt idx="0">
                  <c:v>Escenario RPA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'Cálculo ROI'!$D$28:$H$29</c:f>
              <c:multiLvlStrCache>
                <c:ptCount val="5"/>
                <c:lvl>
                  <c:pt idx="0">
                    <c:v>Año 1</c:v>
                  </c:pt>
                  <c:pt idx="1">
                    <c:v>Año 2</c:v>
                  </c:pt>
                  <c:pt idx="2">
                    <c:v>Año 3</c:v>
                  </c:pt>
                  <c:pt idx="3">
                    <c:v>Año 4</c:v>
                  </c:pt>
                  <c:pt idx="4">
                    <c:v>Año 5</c:v>
                  </c:pt>
                </c:lvl>
                <c:lvl>
                  <c:pt idx="0">
                    <c:v>Coste acumulado</c:v>
                  </c:pt>
                </c:lvl>
              </c:multiLvlStrCache>
            </c:multiLvlStrRef>
          </c:cat>
          <c:val>
            <c:numRef>
              <c:f>'Cálculo ROI'!$D$31:$H$31</c:f>
              <c:numCache>
                <c:formatCode>#,##0.00\ "€"</c:formatCode>
                <c:ptCount val="5"/>
                <c:pt idx="0">
                  <c:v>20560</c:v>
                </c:pt>
                <c:pt idx="1">
                  <c:v>30560</c:v>
                </c:pt>
                <c:pt idx="2">
                  <c:v>40560</c:v>
                </c:pt>
                <c:pt idx="3">
                  <c:v>50560</c:v>
                </c:pt>
                <c:pt idx="4">
                  <c:v>60560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74-4E3C-A9B1-1D702B153E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51890335"/>
        <c:axId val="1551900319"/>
      </c:barChart>
      <c:catAx>
        <c:axId val="15518903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551900319"/>
        <c:crosses val="autoZero"/>
        <c:auto val="1"/>
        <c:lblAlgn val="ctr"/>
        <c:lblOffset val="100"/>
        <c:noMultiLvlLbl val="0"/>
      </c:catAx>
      <c:valAx>
        <c:axId val="15519003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\ &quot;€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5518903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190500</xdr:colOff>
      <xdr:row>16</xdr:row>
      <xdr:rowOff>38100</xdr:rowOff>
    </xdr:from>
    <xdr:to>
      <xdr:col>14</xdr:col>
      <xdr:colOff>19050</xdr:colOff>
      <xdr:row>31</xdr:row>
      <xdr:rowOff>19050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142874</xdr:colOff>
      <xdr:row>0</xdr:row>
      <xdr:rowOff>104775</xdr:rowOff>
    </xdr:from>
    <xdr:to>
      <xdr:col>2</xdr:col>
      <xdr:colOff>333241</xdr:colOff>
      <xdr:row>3</xdr:row>
      <xdr:rowOff>152400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42874" y="104775"/>
          <a:ext cx="1238117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2:N34"/>
  <sheetViews>
    <sheetView showGridLines="0" showZeros="0" tabSelected="1" workbookViewId="0">
      <selection activeCell="P15" sqref="P15"/>
    </sheetView>
  </sheetViews>
  <sheetFormatPr baseColWidth="10" defaultRowHeight="15" x14ac:dyDescent="0.25"/>
  <cols>
    <col min="1" max="1" width="4.28515625" customWidth="1"/>
    <col min="3" max="3" width="26.85546875" bestFit="1" customWidth="1"/>
    <col min="4" max="14" width="15.7109375" customWidth="1"/>
  </cols>
  <sheetData>
    <row r="2" spans="2:14" ht="18.75" x14ac:dyDescent="0.3">
      <c r="C2" s="43" t="s">
        <v>43</v>
      </c>
    </row>
    <row r="4" spans="2:14" x14ac:dyDescent="0.25">
      <c r="D4" s="53" t="s">
        <v>51</v>
      </c>
      <c r="E4" s="54"/>
      <c r="F4" s="54"/>
      <c r="G4" s="54"/>
      <c r="H4" s="54"/>
      <c r="I4" s="54"/>
      <c r="J4" s="54"/>
      <c r="K4" s="54"/>
      <c r="L4" s="54"/>
      <c r="M4" s="55"/>
    </row>
    <row r="5" spans="2:14" x14ac:dyDescent="0.25">
      <c r="C5" s="5"/>
      <c r="D5" s="6" t="s">
        <v>47</v>
      </c>
      <c r="E5" s="6" t="s">
        <v>48</v>
      </c>
      <c r="F5" s="6" t="s">
        <v>49</v>
      </c>
      <c r="G5" s="6" t="s">
        <v>50</v>
      </c>
      <c r="H5" s="6" t="s">
        <v>52</v>
      </c>
      <c r="I5" s="6">
        <v>6</v>
      </c>
      <c r="J5" s="6">
        <v>7</v>
      </c>
      <c r="K5" s="6">
        <v>8</v>
      </c>
      <c r="L5" s="6">
        <v>9</v>
      </c>
      <c r="M5" s="6">
        <v>10</v>
      </c>
      <c r="N5" s="6" t="s">
        <v>14</v>
      </c>
    </row>
    <row r="6" spans="2:14" x14ac:dyDescent="0.25">
      <c r="B6" s="50" t="s">
        <v>10</v>
      </c>
      <c r="C6" s="2" t="s">
        <v>6</v>
      </c>
      <c r="D6" s="9">
        <v>1</v>
      </c>
      <c r="E6" s="9">
        <v>1</v>
      </c>
      <c r="F6" s="9">
        <v>1</v>
      </c>
      <c r="G6" s="9">
        <v>1</v>
      </c>
      <c r="H6" s="9"/>
      <c r="I6" s="9"/>
      <c r="J6" s="9"/>
      <c r="K6" s="9"/>
      <c r="L6" s="9"/>
      <c r="M6" s="9"/>
      <c r="N6" s="7">
        <f>SUM(D6:M6)</f>
        <v>4</v>
      </c>
    </row>
    <row r="7" spans="2:14" x14ac:dyDescent="0.25">
      <c r="B7" s="51"/>
      <c r="C7" s="4" t="s">
        <v>9</v>
      </c>
      <c r="D7" s="10">
        <v>18000</v>
      </c>
      <c r="E7" s="10">
        <v>18000</v>
      </c>
      <c r="F7" s="10">
        <v>18000</v>
      </c>
      <c r="G7" s="10">
        <v>18000</v>
      </c>
      <c r="H7" s="10"/>
      <c r="I7" s="10"/>
      <c r="J7" s="10"/>
      <c r="K7" s="10"/>
      <c r="L7" s="10"/>
      <c r="M7" s="10"/>
      <c r="N7" s="8"/>
    </row>
    <row r="8" spans="2:14" x14ac:dyDescent="0.25">
      <c r="B8" s="51"/>
      <c r="C8" s="4" t="s">
        <v>7</v>
      </c>
      <c r="D8" s="11">
        <v>0.15</v>
      </c>
      <c r="E8" s="11">
        <v>0.15</v>
      </c>
      <c r="F8" s="11">
        <v>0.15</v>
      </c>
      <c r="G8" s="11">
        <v>0.15</v>
      </c>
      <c r="H8" s="11"/>
      <c r="I8" s="11"/>
      <c r="J8" s="11"/>
      <c r="K8" s="11"/>
      <c r="L8" s="11"/>
      <c r="M8" s="11"/>
      <c r="N8" s="8"/>
    </row>
    <row r="9" spans="2:14" x14ac:dyDescent="0.25">
      <c r="B9" s="51"/>
      <c r="C9" s="4" t="s">
        <v>44</v>
      </c>
      <c r="D9" s="21">
        <f>D8*8*D6</f>
        <v>1.2</v>
      </c>
      <c r="E9" s="21">
        <f t="shared" ref="E9:M9" si="0">E8*8*E6</f>
        <v>1.2</v>
      </c>
      <c r="F9" s="21">
        <f t="shared" si="0"/>
        <v>1.2</v>
      </c>
      <c r="G9" s="21">
        <f t="shared" si="0"/>
        <v>1.2</v>
      </c>
      <c r="H9" s="21">
        <f t="shared" ref="H9" si="1">H8*8*H6</f>
        <v>0</v>
      </c>
      <c r="I9" s="21">
        <f t="shared" si="0"/>
        <v>0</v>
      </c>
      <c r="J9" s="21">
        <f t="shared" si="0"/>
        <v>0</v>
      </c>
      <c r="K9" s="21">
        <f t="shared" si="0"/>
        <v>0</v>
      </c>
      <c r="L9" s="21">
        <f t="shared" si="0"/>
        <v>0</v>
      </c>
      <c r="M9" s="21">
        <f t="shared" si="0"/>
        <v>0</v>
      </c>
      <c r="N9" s="22">
        <f>SUM(D9:M9)</f>
        <v>4.8</v>
      </c>
    </row>
    <row r="10" spans="2:14" x14ac:dyDescent="0.25">
      <c r="B10" s="52"/>
      <c r="C10" s="1" t="s">
        <v>41</v>
      </c>
      <c r="D10" s="23">
        <f>ROUND((D7+(31.4%*MIN(D7,45014.4)))*D6*D8,0)</f>
        <v>3548</v>
      </c>
      <c r="E10" s="23">
        <f t="shared" ref="E10:M10" si="2">ROUND((E7+(31.4%*MIN(E7,45014.4)))*E6*E8,0)</f>
        <v>3548</v>
      </c>
      <c r="F10" s="23">
        <f t="shared" si="2"/>
        <v>3548</v>
      </c>
      <c r="G10" s="23">
        <f t="shared" si="2"/>
        <v>3548</v>
      </c>
      <c r="H10" s="23">
        <f t="shared" ref="H10" si="3">ROUND((H7+(31.4%*MIN(H7,45014.4)))*H6*H8,0)</f>
        <v>0</v>
      </c>
      <c r="I10" s="23">
        <f t="shared" si="2"/>
        <v>0</v>
      </c>
      <c r="J10" s="23">
        <f t="shared" si="2"/>
        <v>0</v>
      </c>
      <c r="K10" s="23">
        <f t="shared" si="2"/>
        <v>0</v>
      </c>
      <c r="L10" s="23">
        <f t="shared" si="2"/>
        <v>0</v>
      </c>
      <c r="M10" s="23">
        <f t="shared" si="2"/>
        <v>0</v>
      </c>
      <c r="N10" s="24">
        <f>SUM(D10:M10)</f>
        <v>14192</v>
      </c>
    </row>
    <row r="11" spans="2:14" ht="15" customHeight="1" x14ac:dyDescent="0.25">
      <c r="B11" s="50" t="s">
        <v>15</v>
      </c>
      <c r="C11" s="2" t="s">
        <v>8</v>
      </c>
      <c r="D11" s="12" t="s">
        <v>1</v>
      </c>
      <c r="E11" s="12" t="s">
        <v>1</v>
      </c>
      <c r="F11" s="12" t="s">
        <v>1</v>
      </c>
      <c r="G11" s="12" t="s">
        <v>1</v>
      </c>
      <c r="H11" s="12"/>
      <c r="I11" s="12"/>
      <c r="J11" s="12"/>
      <c r="K11" s="12"/>
      <c r="L11" s="12"/>
      <c r="M11" s="12"/>
      <c r="N11" s="2"/>
    </row>
    <row r="12" spans="2:14" x14ac:dyDescent="0.25">
      <c r="B12" s="51"/>
      <c r="C12" s="4" t="s">
        <v>11</v>
      </c>
      <c r="D12" s="21">
        <f>IFERROR(VLOOKUP(D11,'Auxiliar precios'!$B$4:$C$7,2,FALSE),0)</f>
        <v>88</v>
      </c>
      <c r="E12" s="21">
        <f>IFERROR(VLOOKUP(E11,'Auxiliar precios'!$B$4:$C$7,2,FALSE),0)</f>
        <v>88</v>
      </c>
      <c r="F12" s="21">
        <f>IFERROR(VLOOKUP(F11,'Auxiliar precios'!$B$4:$C$7,2,FALSE),0)</f>
        <v>88</v>
      </c>
      <c r="G12" s="21">
        <f>IFERROR(VLOOKUP(G11,'Auxiliar precios'!$B$4:$C$7,2,FALSE),0)</f>
        <v>88</v>
      </c>
      <c r="H12" s="21">
        <f>IFERROR(VLOOKUP(H11,'Auxiliar precios'!$B$4:$C$7,2,FALSE),0)</f>
        <v>0</v>
      </c>
      <c r="I12" s="21">
        <f>IFERROR(VLOOKUP(I11,'Auxiliar precios'!$B$4:$C$7,2,FALSE),0)</f>
        <v>0</v>
      </c>
      <c r="J12" s="21">
        <f>IFERROR(VLOOKUP(J11,'Auxiliar precios'!$B$4:$C$7,2,FALSE),0)</f>
        <v>0</v>
      </c>
      <c r="K12" s="21">
        <f>IFERROR(VLOOKUP(K11,'Auxiliar precios'!$B$4:$C$7,2,FALSE),0)</f>
        <v>0</v>
      </c>
      <c r="L12" s="21">
        <f>IFERROR(VLOOKUP(L11,'Auxiliar precios'!$B$4:$C$7,2,FALSE),0)</f>
        <v>0</v>
      </c>
      <c r="M12" s="21">
        <f>IFERROR(VLOOKUP(M11,'Auxiliar precios'!$B$4:$C$7,2,FALSE),0)</f>
        <v>0</v>
      </c>
      <c r="N12" s="22">
        <f>SUM(D12:M12)</f>
        <v>352</v>
      </c>
    </row>
    <row r="13" spans="2:14" x14ac:dyDescent="0.25">
      <c r="B13" s="51"/>
      <c r="C13" s="4" t="s">
        <v>12</v>
      </c>
      <c r="D13" s="36">
        <f t="shared" ref="D13:M13" si="4">D12*Tarifa_hora</f>
        <v>2640</v>
      </c>
      <c r="E13" s="36">
        <f t="shared" si="4"/>
        <v>2640</v>
      </c>
      <c r="F13" s="36">
        <f t="shared" si="4"/>
        <v>2640</v>
      </c>
      <c r="G13" s="36">
        <f t="shared" si="4"/>
        <v>2640</v>
      </c>
      <c r="H13" s="36">
        <f t="shared" ref="H13" si="5">H12*Tarifa_hora</f>
        <v>0</v>
      </c>
      <c r="I13" s="36">
        <f t="shared" si="4"/>
        <v>0</v>
      </c>
      <c r="J13" s="36">
        <f t="shared" si="4"/>
        <v>0</v>
      </c>
      <c r="K13" s="36">
        <f t="shared" si="4"/>
        <v>0</v>
      </c>
      <c r="L13" s="36">
        <f t="shared" si="4"/>
        <v>0</v>
      </c>
      <c r="M13" s="36">
        <f t="shared" si="4"/>
        <v>0</v>
      </c>
      <c r="N13" s="37">
        <f>SUM(D13:M13)</f>
        <v>10560</v>
      </c>
    </row>
    <row r="14" spans="2:14" x14ac:dyDescent="0.25">
      <c r="B14" s="52"/>
      <c r="C14" s="35" t="s">
        <v>38</v>
      </c>
      <c r="D14" s="38" t="s">
        <v>26</v>
      </c>
      <c r="E14" s="38" t="s">
        <v>26</v>
      </c>
      <c r="F14" s="38" t="s">
        <v>26</v>
      </c>
      <c r="G14" s="38" t="s">
        <v>26</v>
      </c>
      <c r="H14" s="38"/>
      <c r="I14" s="38"/>
      <c r="J14" s="38"/>
      <c r="K14" s="38"/>
      <c r="L14" s="38"/>
      <c r="M14" s="38"/>
      <c r="N14" s="20"/>
    </row>
    <row r="16" spans="2:14" x14ac:dyDescent="0.25">
      <c r="C16" s="56" t="s">
        <v>19</v>
      </c>
      <c r="D16" s="56"/>
      <c r="F16" s="56" t="s">
        <v>20</v>
      </c>
      <c r="G16" s="56"/>
    </row>
    <row r="17" spans="3:8" x14ac:dyDescent="0.25">
      <c r="C17" s="27" t="s">
        <v>22</v>
      </c>
      <c r="D17" s="16" t="s">
        <v>21</v>
      </c>
      <c r="F17" s="25" t="s">
        <v>45</v>
      </c>
      <c r="G17" s="25">
        <f>ROUNDUP((N9*Tiempo_robot)/20,0)</f>
        <v>1</v>
      </c>
    </row>
    <row r="18" spans="3:8" x14ac:dyDescent="0.25">
      <c r="C18" s="27" t="s">
        <v>23</v>
      </c>
      <c r="D18" s="16" t="s">
        <v>21</v>
      </c>
      <c r="F18" s="26" t="s">
        <v>46</v>
      </c>
      <c r="G18" s="28"/>
    </row>
    <row r="19" spans="3:8" x14ac:dyDescent="0.25">
      <c r="E19" s="3"/>
      <c r="F19" s="56" t="s">
        <v>25</v>
      </c>
      <c r="G19" s="56"/>
    </row>
    <row r="20" spans="3:8" x14ac:dyDescent="0.25">
      <c r="F20" s="57">
        <f>IF(G18=0,(G17*24)-(N9*Tiempo_robot),(G18*24)-(N9*Tiempo_robot))</f>
        <v>22.8</v>
      </c>
      <c r="G20" s="57"/>
    </row>
    <row r="21" spans="3:8" x14ac:dyDescent="0.25">
      <c r="F21" s="34" t="s">
        <v>37</v>
      </c>
      <c r="G21" s="33">
        <f>IF(G18=0,(G17*VLOOKUP(CONCATENATE(C17," ",D17),'Auxiliar precios'!$F$3:$G$6,2,FALSE))+VLOOKUP(CONCATENATE(C18," ",D18),'Auxiliar precios'!$F$3:$G$6,2,FALSE),(G18*VLOOKUP(CONCATENATE(C17," ",D17),'Auxiliar precios'!$F$3:$G$6,2,FALSE))+VLOOKUP(CONCATENATE(C18," ",D18),'Auxiliar precios'!$F$3:$G$6,2,FALSE))</f>
        <v>10000</v>
      </c>
    </row>
    <row r="23" spans="3:8" x14ac:dyDescent="0.25">
      <c r="D23" s="47" t="s">
        <v>39</v>
      </c>
      <c r="E23" s="48"/>
      <c r="F23" s="48"/>
      <c r="G23" s="48"/>
      <c r="H23" s="49"/>
    </row>
    <row r="24" spans="3:8" x14ac:dyDescent="0.25">
      <c r="D24" s="44" t="s">
        <v>26</v>
      </c>
      <c r="E24" s="44" t="s">
        <v>28</v>
      </c>
      <c r="F24" s="44" t="s">
        <v>27</v>
      </c>
      <c r="G24" s="44" t="s">
        <v>29</v>
      </c>
      <c r="H24" s="44" t="s">
        <v>30</v>
      </c>
    </row>
    <row r="25" spans="3:8" x14ac:dyDescent="0.25">
      <c r="C25" s="39" t="s">
        <v>32</v>
      </c>
      <c r="D25" s="40">
        <f>N10</f>
        <v>14192</v>
      </c>
      <c r="E25" s="40">
        <f>D25</f>
        <v>14192</v>
      </c>
      <c r="F25" s="40">
        <f t="shared" ref="F25:H25" si="6">E25</f>
        <v>14192</v>
      </c>
      <c r="G25" s="40">
        <f t="shared" si="6"/>
        <v>14192</v>
      </c>
      <c r="H25" s="40">
        <f t="shared" si="6"/>
        <v>14192</v>
      </c>
    </row>
    <row r="26" spans="3:8" x14ac:dyDescent="0.25">
      <c r="C26" s="41" t="s">
        <v>31</v>
      </c>
      <c r="D26" s="42">
        <f>Coste_recurrente_anual__RPA+SUMIFS($D$13:$M$13,$D$14:$M$14,D24)</f>
        <v>20560</v>
      </c>
      <c r="E26" s="42">
        <f>Coste_recurrente_anual__RPA+SUMIFS($D$13:$M$13,$D$14:$M$14,E24)</f>
        <v>10000</v>
      </c>
      <c r="F26" s="42">
        <f>Coste_recurrente_anual__RPA+SUMIFS($D$13:$M$13,$D$14:$M$14,F24)</f>
        <v>10000</v>
      </c>
      <c r="G26" s="42">
        <f>Coste_recurrente_anual__RPA+SUMIFS($D$13:$M$13,$D$14:$M$14,G24)</f>
        <v>10000</v>
      </c>
      <c r="H26" s="42">
        <f>Coste_recurrente_anual__RPA+SUMIFS($D$13:$M$13,$D$14:$M$14,H24)</f>
        <v>10000</v>
      </c>
    </row>
    <row r="28" spans="3:8" x14ac:dyDescent="0.25">
      <c r="D28" s="47" t="s">
        <v>40</v>
      </c>
      <c r="E28" s="48"/>
      <c r="F28" s="48"/>
      <c r="G28" s="48"/>
      <c r="H28" s="49"/>
    </row>
    <row r="29" spans="3:8" x14ac:dyDescent="0.25">
      <c r="D29" s="19" t="s">
        <v>26</v>
      </c>
      <c r="E29" s="19" t="s">
        <v>28</v>
      </c>
      <c r="F29" s="19" t="s">
        <v>27</v>
      </c>
      <c r="G29" s="19" t="s">
        <v>29</v>
      </c>
      <c r="H29" s="19" t="s">
        <v>30</v>
      </c>
    </row>
    <row r="30" spans="3:8" x14ac:dyDescent="0.25">
      <c r="C30" s="39" t="s">
        <v>32</v>
      </c>
      <c r="D30" s="40">
        <f>D25</f>
        <v>14192</v>
      </c>
      <c r="E30" s="40">
        <f>D30+E25</f>
        <v>28384</v>
      </c>
      <c r="F30" s="40">
        <f t="shared" ref="F30:H30" si="7">E30+F25</f>
        <v>42576</v>
      </c>
      <c r="G30" s="40">
        <f t="shared" si="7"/>
        <v>56768</v>
      </c>
      <c r="H30" s="40">
        <f t="shared" si="7"/>
        <v>70960</v>
      </c>
    </row>
    <row r="31" spans="3:8" x14ac:dyDescent="0.25">
      <c r="C31" s="41" t="s">
        <v>31</v>
      </c>
      <c r="D31" s="42">
        <f>Coste_recurrente_anual__RPA+SUMIFS($D$13:$M$13,$D$14:$M$14,D29)</f>
        <v>20560</v>
      </c>
      <c r="E31" s="42">
        <f>D31+E26</f>
        <v>30560</v>
      </c>
      <c r="F31" s="42">
        <f t="shared" ref="F31:H31" si="8">E31+F26</f>
        <v>40560</v>
      </c>
      <c r="G31" s="42">
        <f t="shared" si="8"/>
        <v>50560</v>
      </c>
      <c r="H31" s="42">
        <f t="shared" si="8"/>
        <v>60560</v>
      </c>
    </row>
    <row r="32" spans="3:8" x14ac:dyDescent="0.25">
      <c r="C32" s="41" t="s">
        <v>42</v>
      </c>
      <c r="D32" s="45">
        <f>1-D31/D30</f>
        <v>-0.44870349492671924</v>
      </c>
      <c r="E32" s="45">
        <f t="shared" ref="E32:H32" si="9">1-E31/E30</f>
        <v>-7.666290868094694E-2</v>
      </c>
      <c r="F32" s="45">
        <f t="shared" si="9"/>
        <v>4.7350620067643789E-2</v>
      </c>
      <c r="G32" s="45">
        <f t="shared" si="9"/>
        <v>0.1093573844419391</v>
      </c>
      <c r="H32" s="45">
        <f t="shared" si="9"/>
        <v>0.14656144306651631</v>
      </c>
    </row>
    <row r="34" spans="8:8" x14ac:dyDescent="0.25">
      <c r="H34" s="46"/>
    </row>
  </sheetData>
  <sheetProtection algorithmName="SHA-512" hashValue="kJfUQUX/+vTq7fH4b2VKoaUxnv70wUh3+nLb5k1N6DAoL07y4mhM1wqImX4SnCEBhXZALFxtAgR8a/YUd+ufIw==" saltValue="U2zgA9oTQNXLdo+3b9KAAA==" spinCount="100000" sheet="1" objects="1" scenarios="1"/>
  <mergeCells count="9">
    <mergeCell ref="D28:H28"/>
    <mergeCell ref="B11:B14"/>
    <mergeCell ref="B6:B10"/>
    <mergeCell ref="D23:H23"/>
    <mergeCell ref="D4:M4"/>
    <mergeCell ref="F16:G16"/>
    <mergeCell ref="C16:D16"/>
    <mergeCell ref="F19:G19"/>
    <mergeCell ref="F20:G20"/>
  </mergeCells>
  <dataValidations count="2">
    <dataValidation type="list" allowBlank="1" showInputMessage="1" showErrorMessage="1" sqref="D17:D18" xr:uid="{00000000-0002-0000-0000-000000000000}">
      <formula1>"Cloud,On premise"</formula1>
    </dataValidation>
    <dataValidation type="list" allowBlank="1" showInputMessage="1" showErrorMessage="1" sqref="D14:M14" xr:uid="{00000000-0002-0000-0000-000001000000}">
      <formula1>$D$24:$H$24</formula1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2000000}">
          <x14:formula1>
            <xm:f>'Auxiliar precios'!$B$4:$B$7</xm:f>
          </x14:formula1>
          <xm:sqref>D11:M11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B2:G11"/>
  <sheetViews>
    <sheetView showGridLines="0" workbookViewId="0">
      <selection activeCell="G10" sqref="G10"/>
    </sheetView>
  </sheetViews>
  <sheetFormatPr baseColWidth="10" defaultRowHeight="15" x14ac:dyDescent="0.25"/>
  <cols>
    <col min="6" max="6" width="18.5703125" bestFit="1" customWidth="1"/>
  </cols>
  <sheetData>
    <row r="2" spans="2:7" x14ac:dyDescent="0.25">
      <c r="B2" s="58" t="s">
        <v>4</v>
      </c>
      <c r="C2" s="58" t="s">
        <v>5</v>
      </c>
      <c r="G2" s="18" t="s">
        <v>17</v>
      </c>
    </row>
    <row r="3" spans="2:7" ht="15" customHeight="1" x14ac:dyDescent="0.25">
      <c r="B3" s="59"/>
      <c r="C3" s="59"/>
      <c r="E3" s="61" t="s">
        <v>16</v>
      </c>
      <c r="F3" s="30" t="s">
        <v>36</v>
      </c>
      <c r="G3" s="13">
        <v>5000</v>
      </c>
    </row>
    <row r="4" spans="2:7" x14ac:dyDescent="0.25">
      <c r="B4" s="4" t="s">
        <v>0</v>
      </c>
      <c r="C4" s="4">
        <v>40</v>
      </c>
      <c r="E4" s="61"/>
      <c r="F4" s="31" t="s">
        <v>35</v>
      </c>
      <c r="G4" s="14">
        <v>5000</v>
      </c>
    </row>
    <row r="5" spans="2:7" x14ac:dyDescent="0.25">
      <c r="B5" s="4" t="s">
        <v>1</v>
      </c>
      <c r="C5" s="4">
        <v>88</v>
      </c>
      <c r="E5" s="61"/>
      <c r="F5" s="31" t="s">
        <v>34</v>
      </c>
      <c r="G5" s="14">
        <f>700*12</f>
        <v>8400</v>
      </c>
    </row>
    <row r="6" spans="2:7" x14ac:dyDescent="0.25">
      <c r="B6" s="4" t="s">
        <v>2</v>
      </c>
      <c r="C6" s="4">
        <v>194</v>
      </c>
      <c r="E6" s="61"/>
      <c r="F6" s="32" t="s">
        <v>33</v>
      </c>
      <c r="G6" s="15">
        <v>2000</v>
      </c>
    </row>
    <row r="7" spans="2:7" x14ac:dyDescent="0.25">
      <c r="B7" s="1" t="s">
        <v>3</v>
      </c>
      <c r="C7" s="1">
        <v>500</v>
      </c>
    </row>
    <row r="8" spans="2:7" x14ac:dyDescent="0.25">
      <c r="G8" s="18" t="s">
        <v>18</v>
      </c>
    </row>
    <row r="9" spans="2:7" x14ac:dyDescent="0.25">
      <c r="F9" s="18" t="s">
        <v>13</v>
      </c>
      <c r="G9" s="17">
        <v>30</v>
      </c>
    </row>
    <row r="11" spans="2:7" x14ac:dyDescent="0.25">
      <c r="E11" s="60" t="s">
        <v>24</v>
      </c>
      <c r="F11" s="60"/>
      <c r="G11" s="29">
        <v>0.25</v>
      </c>
    </row>
  </sheetData>
  <mergeCells count="4">
    <mergeCell ref="B2:B3"/>
    <mergeCell ref="C2:C3"/>
    <mergeCell ref="E11:F11"/>
    <mergeCell ref="E3:E6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Cálculo ROI</vt:lpstr>
      <vt:lpstr>Auxiliar precios</vt:lpstr>
      <vt:lpstr>Coste_desarrollo_robots</vt:lpstr>
      <vt:lpstr>Coste_recurrente_anual__RPA</vt:lpstr>
      <vt:lpstr>Tarifa_hora</vt:lpstr>
      <vt:lpstr>Tiempo_robot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Teknei</dc:creator>
  <cp:lastModifiedBy>José Ferrer</cp:lastModifiedBy>
  <dcterms:created xsi:type="dcterms:W3CDTF">2019-12-15T12:14:11Z</dcterms:created>
  <dcterms:modified xsi:type="dcterms:W3CDTF">2020-09-14T19:02:07Z</dcterms:modified>
</cp:coreProperties>
</file>